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45" windowWidth="11025" windowHeight="7080"/>
  </bookViews>
  <sheets>
    <sheet name="Rendite" sheetId="1" r:id="rId1"/>
  </sheets>
  <calcPr calcId="145621"/>
</workbook>
</file>

<file path=xl/calcChain.xml><?xml version="1.0" encoding="utf-8"?>
<calcChain xmlns="http://schemas.openxmlformats.org/spreadsheetml/2006/main">
  <c r="C17" i="1" l="1"/>
  <c r="D21" i="1"/>
  <c r="E21" i="1" s="1"/>
  <c r="D20" i="1"/>
  <c r="E20" i="1" s="1"/>
  <c r="D19" i="1"/>
  <c r="E19" i="1" s="1"/>
  <c r="D18" i="1"/>
  <c r="E18" i="1" s="1"/>
  <c r="G13" i="1"/>
  <c r="D14" i="1"/>
  <c r="I3" i="1" l="1"/>
  <c r="I4" i="1" s="1"/>
  <c r="D9" i="1"/>
  <c r="C14" i="1" s="1"/>
  <c r="C6" i="1"/>
  <c r="C5" i="1" s="1"/>
  <c r="D10" i="1" l="1"/>
  <c r="C15" i="1" s="1"/>
  <c r="I5" i="1"/>
  <c r="I6" i="1" s="1"/>
  <c r="H6" i="1" s="1"/>
  <c r="E14" i="1"/>
  <c r="D11" i="1"/>
  <c r="D16" i="1" s="1"/>
  <c r="E9" i="1"/>
  <c r="E10" i="1" s="1"/>
  <c r="E15" i="1" s="1"/>
  <c r="D15" i="1" l="1"/>
  <c r="C16" i="1"/>
  <c r="E11" i="1"/>
  <c r="E16" i="1" s="1"/>
</calcChain>
</file>

<file path=xl/sharedStrings.xml><?xml version="1.0" encoding="utf-8"?>
<sst xmlns="http://schemas.openxmlformats.org/spreadsheetml/2006/main" count="31" uniqueCount="25">
  <si>
    <t>Verkauf</t>
  </si>
  <si>
    <t>Erwerb</t>
  </si>
  <si>
    <t>Gewinne:</t>
  </si>
  <si>
    <t>vor St.</t>
  </si>
  <si>
    <t>nach Abg.-St. (25%)</t>
  </si>
  <si>
    <t>nach Abg.-St. , Soli, Kirche (28%)</t>
  </si>
  <si>
    <t>Gewinn 30% steuerfrei</t>
  </si>
  <si>
    <t>Datum</t>
  </si>
  <si>
    <t>Steuer</t>
  </si>
  <si>
    <t>Tage</t>
  </si>
  <si>
    <t>Jahre</t>
  </si>
  <si>
    <t xml:space="preserve"> </t>
  </si>
  <si>
    <t>allg. Wertpapier</t>
  </si>
  <si>
    <t>Rendite-Rechner; CAGR</t>
  </si>
  <si>
    <t>jährliche Rediten (CAGR)</t>
  </si>
  <si>
    <t>Aktien-ETF</t>
  </si>
  <si>
    <t>Soli</t>
  </si>
  <si>
    <t>Kirche</t>
  </si>
  <si>
    <t>Brutto</t>
  </si>
  <si>
    <t>Netto</t>
  </si>
  <si>
    <t>Abgeltungsst.</t>
  </si>
  <si>
    <t>nach Abg.-St.(25%) , Soli (5,5% von Abg.-St.), Kirche (9% von Abg.-St.)</t>
  </si>
  <si>
    <t>als ETF mit &lt;50% Aktien Und nach Abg.-St. , Soli, Kirche (28%)</t>
  </si>
  <si>
    <t>Gewinn</t>
  </si>
  <si>
    <t>Einsetztes Kapital (Jahre)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</si>
</sst>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d/m/yy;@"/>
    <numFmt numFmtId="165" formatCode="0.000"/>
    <numFmt numFmtId="166" formatCode="0.000%"/>
    <numFmt numFmtId="167" formatCode="0.0000000"/>
    <numFmt numFmtId="168" formatCode="#,##0.00\ &quot;€&quot;"/>
    <numFmt numFmtId="169" formatCode="#,##0.00\ _€"/>
  </numFmts>
  <fonts count="9" x14ac:knownFonts="1"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AF62A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10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0" fontId="2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2" fontId="0" fillId="0" borderId="5" xfId="0" applyNumberFormat="1" applyBorder="1"/>
    <xf numFmtId="2" fontId="0" fillId="0" borderId="0" xfId="0" applyNumberFormat="1" applyBorder="1"/>
    <xf numFmtId="0" fontId="0" fillId="0" borderId="4" xfId="0" applyBorder="1" applyAlignment="1">
      <alignment wrapText="1"/>
    </xf>
    <xf numFmtId="10" fontId="0" fillId="0" borderId="0" xfId="0" applyNumberFormat="1" applyBorder="1"/>
    <xf numFmtId="0" fontId="3" fillId="3" borderId="6" xfId="0" applyFont="1" applyFill="1" applyBorder="1" applyAlignment="1">
      <alignment wrapText="1"/>
    </xf>
    <xf numFmtId="0" fontId="0" fillId="4" borderId="6" xfId="0" applyFill="1" applyBorder="1" applyAlignment="1">
      <alignment wrapText="1"/>
    </xf>
    <xf numFmtId="165" fontId="0" fillId="4" borderId="7" xfId="0" applyNumberFormat="1" applyFill="1" applyBorder="1"/>
    <xf numFmtId="2" fontId="0" fillId="4" borderId="7" xfId="0" applyNumberFormat="1" applyFill="1" applyBorder="1"/>
    <xf numFmtId="0" fontId="3" fillId="0" borderId="6" xfId="0" applyFont="1" applyBorder="1" applyAlignment="1">
      <alignment wrapText="1"/>
    </xf>
    <xf numFmtId="10" fontId="2" fillId="0" borderId="7" xfId="0" applyNumberFormat="1" applyFont="1" applyBorder="1"/>
    <xf numFmtId="2" fontId="0" fillId="0" borderId="7" xfId="0" applyNumberFormat="1" applyBorder="1"/>
    <xf numFmtId="2" fontId="1" fillId="5" borderId="8" xfId="0" applyNumberFormat="1" applyFont="1" applyFill="1" applyBorder="1"/>
    <xf numFmtId="0" fontId="0" fillId="0" borderId="6" xfId="0" applyBorder="1" applyAlignment="1">
      <alignment wrapText="1"/>
    </xf>
    <xf numFmtId="10" fontId="0" fillId="0" borderId="7" xfId="0" applyNumberFormat="1" applyBorder="1"/>
    <xf numFmtId="2" fontId="0" fillId="0" borderId="8" xfId="0" applyNumberFormat="1" applyBorder="1"/>
    <xf numFmtId="164" fontId="5" fillId="3" borderId="7" xfId="0" applyNumberFormat="1" applyFont="1" applyFill="1" applyBorder="1"/>
    <xf numFmtId="44" fontId="5" fillId="3" borderId="7" xfId="0" applyNumberFormat="1" applyFont="1" applyFill="1" applyBorder="1"/>
    <xf numFmtId="44" fontId="2" fillId="0" borderId="7" xfId="0" applyNumberFormat="1" applyFont="1" applyBorder="1"/>
    <xf numFmtId="44" fontId="0" fillId="0" borderId="7" xfId="0" applyNumberFormat="1" applyFont="1" applyBorder="1"/>
    <xf numFmtId="44" fontId="1" fillId="5" borderId="8" xfId="0" applyNumberFormat="1" applyFont="1" applyFill="1" applyBorder="1"/>
    <xf numFmtId="44" fontId="0" fillId="0" borderId="8" xfId="0" applyNumberFormat="1" applyBorder="1"/>
    <xf numFmtId="44" fontId="0" fillId="0" borderId="7" xfId="0" applyNumberFormat="1" applyBorder="1"/>
    <xf numFmtId="166" fontId="0" fillId="0" borderId="7" xfId="0" applyNumberFormat="1" applyBorder="1"/>
    <xf numFmtId="167" fontId="0" fillId="0" borderId="0" xfId="0" applyNumberFormat="1"/>
    <xf numFmtId="167" fontId="0" fillId="0" borderId="7" xfId="0" applyNumberFormat="1" applyBorder="1"/>
    <xf numFmtId="167" fontId="0" fillId="0" borderId="8" xfId="0" applyNumberFormat="1" applyBorder="1"/>
    <xf numFmtId="167" fontId="0" fillId="0" borderId="0" xfId="0" applyNumberFormat="1" applyBorder="1"/>
    <xf numFmtId="167" fontId="0" fillId="0" borderId="5" xfId="0" applyNumberFormat="1" applyBorder="1"/>
    <xf numFmtId="166" fontId="5" fillId="2" borderId="8" xfId="0" applyNumberFormat="1" applyFont="1" applyFill="1" applyBorder="1"/>
    <xf numFmtId="166" fontId="5" fillId="2" borderId="7" xfId="0" applyNumberFormat="1" applyFont="1" applyFill="1" applyBorder="1"/>
    <xf numFmtId="168" fontId="0" fillId="0" borderId="0" xfId="0" applyNumberFormat="1"/>
    <xf numFmtId="166" fontId="0" fillId="0" borderId="0" xfId="0" applyNumberFormat="1"/>
    <xf numFmtId="0" fontId="0" fillId="0" borderId="12" xfId="0" applyBorder="1" applyAlignment="1">
      <alignment wrapText="1"/>
    </xf>
    <xf numFmtId="44" fontId="2" fillId="0" borderId="13" xfId="0" applyNumberFormat="1" applyFont="1" applyBorder="1"/>
    <xf numFmtId="166" fontId="5" fillId="2" borderId="13" xfId="0" applyNumberFormat="1" applyFont="1" applyFill="1" applyBorder="1"/>
    <xf numFmtId="166" fontId="5" fillId="2" borderId="14" xfId="0" applyNumberFormat="1" applyFont="1" applyFill="1" applyBorder="1"/>
    <xf numFmtId="169" fontId="0" fillId="0" borderId="6" xfId="0" applyNumberFormat="1" applyBorder="1" applyAlignment="1">
      <alignment wrapText="1"/>
    </xf>
    <xf numFmtId="169" fontId="0" fillId="0" borderId="7" xfId="0" applyNumberFormat="1" applyBorder="1"/>
    <xf numFmtId="169" fontId="0" fillId="0" borderId="9" xfId="0" applyNumberFormat="1" applyBorder="1" applyAlignment="1">
      <alignment wrapText="1"/>
    </xf>
    <xf numFmtId="169" fontId="0" fillId="0" borderId="10" xfId="0" applyNumberFormat="1" applyBorder="1"/>
    <xf numFmtId="169" fontId="4" fillId="3" borderId="15" xfId="0" applyNumberFormat="1" applyFont="1" applyFill="1" applyBorder="1" applyAlignment="1">
      <alignment wrapText="1"/>
    </xf>
    <xf numFmtId="0" fontId="0" fillId="0" borderId="0" xfId="0" applyFont="1"/>
    <xf numFmtId="44" fontId="3" fillId="3" borderId="16" xfId="0" applyNumberFormat="1" applyFont="1" applyFill="1" applyBorder="1"/>
    <xf numFmtId="44" fontId="6" fillId="0" borderId="17" xfId="0" applyNumberFormat="1" applyFont="1" applyBorder="1" applyAlignment="1">
      <alignment horizontal="center"/>
    </xf>
    <xf numFmtId="44" fontId="6" fillId="6" borderId="7" xfId="0" applyNumberFormat="1" applyFont="1" applyFill="1" applyBorder="1"/>
    <xf numFmtId="44" fontId="7" fillId="2" borderId="8" xfId="0" applyNumberFormat="1" applyFont="1" applyFill="1" applyBorder="1"/>
    <xf numFmtId="44" fontId="6" fillId="6" borderId="10" xfId="0" applyNumberFormat="1" applyFont="1" applyFill="1" applyBorder="1"/>
    <xf numFmtId="44" fontId="7" fillId="2" borderId="11" xfId="0" applyNumberFormat="1" applyFont="1" applyFill="1" applyBorder="1"/>
    <xf numFmtId="169" fontId="8" fillId="3" borderId="16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AF62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tabSelected="1" topLeftCell="B10" zoomScale="80" zoomScaleNormal="80" workbookViewId="0">
      <selection activeCell="F20" sqref="F20"/>
    </sheetView>
  </sheetViews>
  <sheetFormatPr baseColWidth="10" defaultRowHeight="15" x14ac:dyDescent="0.25"/>
  <cols>
    <col min="2" max="2" width="25.85546875" style="3" customWidth="1"/>
    <col min="3" max="3" width="13.28515625" style="1" customWidth="1"/>
    <col min="4" max="4" width="17.28515625" style="2" customWidth="1"/>
    <col min="5" max="5" width="17.85546875" style="2" customWidth="1"/>
    <col min="7" max="7" width="15.7109375" customWidth="1"/>
  </cols>
  <sheetData>
    <row r="1" spans="2:9" ht="15.75" thickBot="1" x14ac:dyDescent="0.3"/>
    <row r="2" spans="2:9" s="4" customFormat="1" ht="38.25" thickTop="1" x14ac:dyDescent="0.3">
      <c r="B2" s="5" t="s">
        <v>13</v>
      </c>
      <c r="C2" s="6" t="s">
        <v>7</v>
      </c>
      <c r="D2" s="7" t="s">
        <v>12</v>
      </c>
      <c r="E2" s="8" t="s">
        <v>15</v>
      </c>
      <c r="G2" t="s">
        <v>18</v>
      </c>
      <c r="H2"/>
      <c r="I2" s="39">
        <v>10000</v>
      </c>
    </row>
    <row r="3" spans="2:9" ht="15.75" x14ac:dyDescent="0.25">
      <c r="B3" s="13" t="s">
        <v>0</v>
      </c>
      <c r="C3" s="24">
        <v>45516</v>
      </c>
      <c r="D3" s="25">
        <v>92176</v>
      </c>
      <c r="E3" s="20" t="s">
        <v>6</v>
      </c>
      <c r="G3" t="s">
        <v>20</v>
      </c>
      <c r="H3" s="1">
        <v>0.25</v>
      </c>
      <c r="I3" s="39">
        <f>I2*H3</f>
        <v>2500</v>
      </c>
    </row>
    <row r="4" spans="2:9" ht="15.75" x14ac:dyDescent="0.25">
      <c r="B4" s="13" t="s">
        <v>1</v>
      </c>
      <c r="C4" s="24">
        <v>44564</v>
      </c>
      <c r="D4" s="25">
        <v>79776</v>
      </c>
      <c r="E4" s="23"/>
      <c r="G4" t="s">
        <v>16</v>
      </c>
      <c r="H4" s="1">
        <v>5.5E-2</v>
      </c>
      <c r="I4" s="39">
        <f>I3*H4</f>
        <v>137.5</v>
      </c>
    </row>
    <row r="5" spans="2:9" x14ac:dyDescent="0.25">
      <c r="B5" s="14" t="s">
        <v>10</v>
      </c>
      <c r="C5" s="15">
        <f>C6/360</f>
        <v>2.6083333333333334</v>
      </c>
      <c r="D5" s="33"/>
      <c r="E5" s="34"/>
      <c r="G5" t="s">
        <v>17</v>
      </c>
      <c r="H5" s="1">
        <v>0.09</v>
      </c>
      <c r="I5" s="39">
        <f>I3*H5</f>
        <v>225</v>
      </c>
    </row>
    <row r="6" spans="2:9" x14ac:dyDescent="0.25">
      <c r="B6" s="14" t="s">
        <v>9</v>
      </c>
      <c r="C6" s="16">
        <f>DAYS360(C4,C3)</f>
        <v>939</v>
      </c>
      <c r="D6" s="33"/>
      <c r="E6" s="34"/>
      <c r="F6" s="2"/>
      <c r="G6" t="s">
        <v>19</v>
      </c>
      <c r="H6" s="1">
        <f>(I2-I6)/I2</f>
        <v>0.28625</v>
      </c>
      <c r="I6" s="39">
        <f>I2-I3-I4-I5</f>
        <v>7137.5</v>
      </c>
    </row>
    <row r="7" spans="2:9" x14ac:dyDescent="0.25">
      <c r="B7" s="11"/>
      <c r="C7" s="12"/>
      <c r="D7" s="35"/>
      <c r="E7" s="36"/>
    </row>
    <row r="8" spans="2:9" ht="15.75" x14ac:dyDescent="0.25">
      <c r="B8" s="17" t="s">
        <v>2</v>
      </c>
      <c r="C8" s="18" t="s">
        <v>8</v>
      </c>
      <c r="D8" s="19"/>
      <c r="E8" s="20"/>
    </row>
    <row r="9" spans="2:9" x14ac:dyDescent="0.25">
      <c r="B9" s="21" t="s">
        <v>3</v>
      </c>
      <c r="C9" s="22">
        <v>0</v>
      </c>
      <c r="D9" s="27">
        <f>D3-D4</f>
        <v>12400</v>
      </c>
      <c r="E9" s="28">
        <f>D9*0.3</f>
        <v>3720</v>
      </c>
    </row>
    <row r="10" spans="2:9" x14ac:dyDescent="0.25">
      <c r="B10" s="21" t="s">
        <v>4</v>
      </c>
      <c r="C10" s="22">
        <v>0.25</v>
      </c>
      <c r="D10" s="27">
        <f>$D$9*(1-C10)</f>
        <v>9300</v>
      </c>
      <c r="E10" s="29">
        <f>$E$9+($D$9-$E$9)*(1-C10)</f>
        <v>10230</v>
      </c>
    </row>
    <row r="11" spans="2:9" ht="45" x14ac:dyDescent="0.25">
      <c r="B11" s="21" t="s">
        <v>21</v>
      </c>
      <c r="C11" s="31">
        <v>0.28625</v>
      </c>
      <c r="D11" s="30">
        <f>$D$9*(1-C11)</f>
        <v>8850.5</v>
      </c>
      <c r="E11" s="29">
        <f>($D$9-$E$9)*(1-C11)+$E$9</f>
        <v>9915.35</v>
      </c>
    </row>
    <row r="12" spans="2:9" x14ac:dyDescent="0.25">
      <c r="B12" s="11"/>
      <c r="C12" s="12"/>
      <c r="D12" s="10"/>
      <c r="E12" s="9"/>
    </row>
    <row r="13" spans="2:9" ht="15.75" x14ac:dyDescent="0.25">
      <c r="B13" s="17" t="s">
        <v>14</v>
      </c>
      <c r="C13" s="22" t="s">
        <v>12</v>
      </c>
      <c r="D13" s="19"/>
      <c r="E13" s="23"/>
      <c r="F13" t="s">
        <v>11</v>
      </c>
      <c r="G13" s="40">
        <f>(1+D14)^F9</f>
        <v>1</v>
      </c>
    </row>
    <row r="14" spans="2:9" x14ac:dyDescent="0.25">
      <c r="B14" s="21" t="s">
        <v>3</v>
      </c>
      <c r="C14" s="26">
        <f>$D$4+D9</f>
        <v>92176</v>
      </c>
      <c r="D14" s="38">
        <f>(($D$4+D9)/$D$4)^(1/C5)-1</f>
        <v>5.6953354646312571E-2</v>
      </c>
      <c r="E14" s="37">
        <f>(($D$4+D9)/$D$4)^(1/C5)-1</f>
        <v>5.6953354646312571E-2</v>
      </c>
      <c r="H14" s="32"/>
      <c r="I14" s="32"/>
    </row>
    <row r="15" spans="2:9" x14ac:dyDescent="0.25">
      <c r="B15" s="21" t="s">
        <v>4</v>
      </c>
      <c r="C15" s="26">
        <f t="shared" ref="C15:C16" si="0">$D$4+D10</f>
        <v>89076</v>
      </c>
      <c r="D15" s="38">
        <f>(($D$4+D10)/$D$4)^(1/$C$5)-1</f>
        <v>4.3181289740281237E-2</v>
      </c>
      <c r="E15" s="37">
        <f>(($D$4+E10)/$D$4)^(1/$C$5)-1</f>
        <v>4.7343524562957651E-2</v>
      </c>
      <c r="F15" s="50"/>
    </row>
    <row r="16" spans="2:9" ht="30.75" thickBot="1" x14ac:dyDescent="0.3">
      <c r="B16" s="41" t="s">
        <v>5</v>
      </c>
      <c r="C16" s="42">
        <f t="shared" si="0"/>
        <v>88626.5</v>
      </c>
      <c r="D16" s="43">
        <f>(($D$4+D11)/$D$4)^(1/$C$5)-1</f>
        <v>4.1159934358641959E-2</v>
      </c>
      <c r="E16" s="44">
        <f>(($D$4+E11)/$D$4)^(1/$C$5)-1</f>
        <v>4.5938282795722429E-2</v>
      </c>
      <c r="F16" s="2"/>
    </row>
    <row r="17" spans="2:5" ht="38.25" thickTop="1" x14ac:dyDescent="0.3">
      <c r="B17" s="49" t="s">
        <v>24</v>
      </c>
      <c r="C17" s="57">
        <f>C5</f>
        <v>2.6083333333333334</v>
      </c>
      <c r="D17" s="51">
        <v>100000</v>
      </c>
      <c r="E17" s="52" t="s">
        <v>23</v>
      </c>
    </row>
    <row r="18" spans="2:5" ht="15.75" x14ac:dyDescent="0.25">
      <c r="B18" s="45" t="s">
        <v>3</v>
      </c>
      <c r="C18" s="46"/>
      <c r="D18" s="53">
        <f>$D$17*(1+D14)^$C$5</f>
        <v>115543.5218612114</v>
      </c>
      <c r="E18" s="54">
        <f>D18-$D$17</f>
        <v>15543.521861211397</v>
      </c>
    </row>
    <row r="19" spans="2:5" ht="15.75" x14ac:dyDescent="0.25">
      <c r="B19" s="45" t="s">
        <v>4</v>
      </c>
      <c r="C19" s="46"/>
      <c r="D19" s="53">
        <f>$D$17*(1+D15)^$C$5</f>
        <v>111657.64139590856</v>
      </c>
      <c r="E19" s="54">
        <f t="shared" ref="E19:E21" si="1">D19-$D$17</f>
        <v>11657.641395908562</v>
      </c>
    </row>
    <row r="20" spans="2:5" ht="45" x14ac:dyDescent="0.25">
      <c r="B20" s="45" t="s">
        <v>21</v>
      </c>
      <c r="C20" s="46"/>
      <c r="D20" s="53">
        <f>$D$17*(1+D16)^$C$5</f>
        <v>111094.18872843961</v>
      </c>
      <c r="E20" s="54">
        <f t="shared" si="1"/>
        <v>11094.188728439607</v>
      </c>
    </row>
    <row r="21" spans="2:5" ht="45.75" thickBot="1" x14ac:dyDescent="0.3">
      <c r="B21" s="47" t="s">
        <v>22</v>
      </c>
      <c r="C21" s="48"/>
      <c r="D21" s="55">
        <f>$D$17*(1+E16)^$C$5</f>
        <v>112428.98866827118</v>
      </c>
      <c r="E21" s="56">
        <f>D21-$D$17</f>
        <v>12428.98866827118</v>
      </c>
    </row>
    <row r="22" spans="2:5" ht="15.75" thickTop="1" x14ac:dyDescent="0.25"/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Rendite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Klaus-Günter Häusler</dc:creator>
  <cp:lastModifiedBy>Klaus-Günter Häusler</cp:lastModifiedBy>
  <dcterms:created xsi:type="dcterms:W3CDTF">2024-08-21T06:10:33Z</dcterms:created>
  <dcterms:modified xsi:type="dcterms:W3CDTF">2024-08-24T10:45:52Z</dcterms:modified>
</cp:coreProperties>
</file>